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filterPrivacy="1"/>
  <xr:revisionPtr revIDLastSave="0" documentId="13_ncr:1_{6D9A66A0-0002-4446-821E-819A8252FAF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J24" i="1" s="1"/>
  <c r="K24" i="1" s="1"/>
  <c r="D24" i="1" l="1"/>
  <c r="C23" i="1"/>
  <c r="J23" i="1" s="1"/>
  <c r="K23" i="1" s="1"/>
  <c r="C22" i="1"/>
  <c r="J22" i="1" s="1"/>
  <c r="K22" i="1" s="1"/>
  <c r="C21" i="1"/>
  <c r="J21" i="1" s="1"/>
  <c r="K21" i="1" s="1"/>
  <c r="C13" i="1"/>
  <c r="D13" i="1" s="1"/>
  <c r="C14" i="1"/>
  <c r="J14" i="1" s="1"/>
  <c r="K14" i="1" s="1"/>
  <c r="C15" i="1"/>
  <c r="J15" i="1" s="1"/>
  <c r="K15" i="1" s="1"/>
  <c r="C16" i="1"/>
  <c r="D16" i="1" s="1"/>
  <c r="C17" i="1"/>
  <c r="J17" i="1" s="1"/>
  <c r="K17" i="1" s="1"/>
  <c r="C18" i="1"/>
  <c r="D18" i="1" s="1"/>
  <c r="C20" i="1"/>
  <c r="D20" i="1" s="1"/>
  <c r="C19" i="1"/>
  <c r="D19" i="1" s="1"/>
  <c r="E24" i="1" l="1"/>
  <c r="F24" i="1"/>
  <c r="G24" i="1" s="1"/>
  <c r="H24" i="1" s="1"/>
  <c r="D23" i="1"/>
  <c r="D22" i="1"/>
  <c r="D21" i="1"/>
  <c r="E13" i="1"/>
  <c r="F13" i="1"/>
  <c r="J13" i="1"/>
  <c r="K13" i="1" s="1"/>
  <c r="D14" i="1"/>
  <c r="D15" i="1"/>
  <c r="F16" i="1"/>
  <c r="E16" i="1"/>
  <c r="J16" i="1"/>
  <c r="K16" i="1" s="1"/>
  <c r="D17" i="1"/>
  <c r="E18" i="1"/>
  <c r="F18" i="1"/>
  <c r="J18" i="1"/>
  <c r="K18" i="1" s="1"/>
  <c r="E20" i="1"/>
  <c r="F20" i="1"/>
  <c r="J20" i="1"/>
  <c r="K20" i="1" s="1"/>
  <c r="E19" i="1"/>
  <c r="F19" i="1"/>
  <c r="J19" i="1"/>
  <c r="K19" i="1" s="1"/>
  <c r="C25" i="1"/>
  <c r="C12" i="1"/>
  <c r="E23" i="1" l="1"/>
  <c r="F23" i="1"/>
  <c r="G23" i="1" s="1"/>
  <c r="H23" i="1" s="1"/>
  <c r="F22" i="1"/>
  <c r="G22" i="1" s="1"/>
  <c r="H22" i="1" s="1"/>
  <c r="E22" i="1"/>
  <c r="F21" i="1"/>
  <c r="E21" i="1"/>
  <c r="G20" i="1"/>
  <c r="H20" i="1" s="1"/>
  <c r="G16" i="1"/>
  <c r="H16" i="1" s="1"/>
  <c r="G13" i="1"/>
  <c r="H13" i="1" s="1"/>
  <c r="E14" i="1"/>
  <c r="F14" i="1"/>
  <c r="G14" i="1" s="1"/>
  <c r="H14" i="1" s="1"/>
  <c r="E15" i="1"/>
  <c r="F15" i="1"/>
  <c r="E17" i="1"/>
  <c r="F17" i="1"/>
  <c r="G18" i="1"/>
  <c r="H18" i="1" s="1"/>
  <c r="G19" i="1"/>
  <c r="H19" i="1" s="1"/>
  <c r="D12" i="1"/>
  <c r="E12" i="1" s="1"/>
  <c r="J12" i="1"/>
  <c r="K12" i="1" s="1"/>
  <c r="D25" i="1"/>
  <c r="E25" i="1" s="1"/>
  <c r="J25" i="1"/>
  <c r="K25" i="1" s="1"/>
  <c r="G21" i="1" l="1"/>
  <c r="H21" i="1" s="1"/>
  <c r="G17" i="1"/>
  <c r="H17" i="1" s="1"/>
  <c r="G15" i="1"/>
  <c r="H15" i="1" s="1"/>
  <c r="F12" i="1"/>
  <c r="G12" i="1" s="1"/>
  <c r="H12" i="1" s="1"/>
  <c r="F25" i="1"/>
  <c r="G25" i="1" s="1"/>
  <c r="H25" i="1" s="1"/>
</calcChain>
</file>

<file path=xl/sharedStrings.xml><?xml version="1.0" encoding="utf-8"?>
<sst xmlns="http://schemas.openxmlformats.org/spreadsheetml/2006/main" count="29" uniqueCount="25">
  <si>
    <t>[kV]</t>
    <phoneticPr fontId="1"/>
  </si>
  <si>
    <t>Acceralation 
Voltage</t>
    <phoneticPr fontId="1"/>
  </si>
  <si>
    <t>Additional
Energy</t>
    <phoneticPr fontId="1"/>
  </si>
  <si>
    <t>elementary charge</t>
    <phoneticPr fontId="1"/>
  </si>
  <si>
    <t>e [C]</t>
    <phoneticPr fontId="1"/>
  </si>
  <si>
    <t>dE [J]</t>
    <phoneticPr fontId="1"/>
  </si>
  <si>
    <t>electron rest mass</t>
    <phoneticPr fontId="1"/>
  </si>
  <si>
    <t>me [kg]</t>
    <phoneticPr fontId="1"/>
  </si>
  <si>
    <t>speed of light</t>
    <phoneticPr fontId="1"/>
  </si>
  <si>
    <t>c [m/s]</t>
    <phoneticPr fontId="1"/>
  </si>
  <si>
    <t>Plank constant</t>
    <phoneticPr fontId="1"/>
  </si>
  <si>
    <t>h [Js]</t>
    <phoneticPr fontId="1"/>
  </si>
  <si>
    <t>Beta</t>
    <phoneticPr fontId="1"/>
  </si>
  <si>
    <t xml:space="preserve"> (=v/c)</t>
    <phoneticPr fontId="1"/>
  </si>
  <si>
    <t>Velocity</t>
    <phoneticPr fontId="1"/>
  </si>
  <si>
    <t>v [m/s]</t>
    <phoneticPr fontId="1"/>
  </si>
  <si>
    <t>Momentum</t>
    <phoneticPr fontId="1"/>
  </si>
  <si>
    <t>p [Ns]</t>
    <phoneticPr fontId="1"/>
  </si>
  <si>
    <t>Gamma</t>
    <phoneticPr fontId="1"/>
  </si>
  <si>
    <t>Wavelength</t>
    <phoneticPr fontId="1"/>
  </si>
  <si>
    <t>[m]</t>
    <phoneticPr fontId="1"/>
  </si>
  <si>
    <t>Electron Wavelength and Energy</t>
    <phoneticPr fontId="1"/>
  </si>
  <si>
    <t>H.Miyagawa, Kagawa Univ.</t>
    <phoneticPr fontId="1"/>
  </si>
  <si>
    <t>w/o relativistic correction</t>
    <phoneticPr fontId="1"/>
  </si>
  <si>
    <r>
      <t>(= (1-</t>
    </r>
    <r>
      <rPr>
        <b/>
        <sz val="10"/>
        <color rgb="FF0070C0"/>
        <rFont val="Yu Gothic"/>
        <family val="3"/>
        <charset val="128"/>
      </rPr>
      <t>β^2)^(-0.5) 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</si>
</sst>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E+00"/>
    <numFmt numFmtId="177" formatCode="0.000000000E+00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rgb="FF0070C0"/>
      <name val="Yu Gothic"/>
      <family val="2"/>
      <scheme val="minor"/>
    </font>
    <font>
      <b/>
      <sz val="18"/>
      <color rgb="FF0070C0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  <font>
      <b/>
      <sz val="10"/>
      <color rgb="FF0070C0"/>
      <name val="Yu Gothic"/>
      <family val="3"/>
      <charset val="128"/>
      <scheme val="minor"/>
    </font>
    <font>
      <b/>
      <sz val="10"/>
      <color rgb="FF0070C0"/>
      <name val="Yu Gothic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4" xfId="0" applyNumberFormat="1" applyBorder="1" applyAlignment="1">
      <alignment horizontal="right"/>
    </xf>
    <xf numFmtId="11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3" fillId="3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1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0" xfId="0" applyFont="1"/>
    <xf numFmtId="176" fontId="2" fillId="0" borderId="5" xfId="0" applyNumberFormat="1" applyFont="1" applyBorder="1" applyAlignment="1">
      <alignment horizontal="center"/>
    </xf>
    <xf numFmtId="176" fontId="0" fillId="0" borderId="5" xfId="0" applyNumberFormat="1" applyBorder="1"/>
    <xf numFmtId="176" fontId="2" fillId="0" borderId="5" xfId="0" applyNumberFormat="1" applyFont="1" applyBorder="1"/>
    <xf numFmtId="0" fontId="9" fillId="0" borderId="1" xfId="0" applyFont="1" applyBorder="1" applyAlignment="1">
      <alignment horizontal="center"/>
    </xf>
    <xf numFmtId="11" fontId="9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9" fillId="0" borderId="0" xfId="0" applyFont="1"/>
    <xf numFmtId="176" fontId="9" fillId="0" borderId="5" xfId="0" applyNumberFormat="1" applyFont="1" applyBorder="1"/>
    <xf numFmtId="176" fontId="9" fillId="0" borderId="5" xfId="0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32323631050076"/>
          <c:y val="4.0293040293040296E-2"/>
          <c:w val="0.76141815386533152"/>
          <c:h val="0.81062905598338664"/>
        </c:manualLayout>
      </c:layout>
      <c:scatterChart>
        <c:scatterStyle val="lineMarker"/>
        <c:varyColors val="0"/>
        <c:ser>
          <c:idx val="0"/>
          <c:order val="0"/>
          <c:spPr>
            <a:ln w="1270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Sheet1!$B$12:$B$25</c:f>
              <c:numCache>
                <c:formatCode>General</c:formatCode>
                <c:ptCount val="1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  <c:pt idx="10">
                  <c:v>8000</c:v>
                </c:pt>
                <c:pt idx="11">
                  <c:v>20000</c:v>
                </c:pt>
                <c:pt idx="12">
                  <c:v>50000</c:v>
                </c:pt>
                <c:pt idx="13">
                  <c:v>8000000</c:v>
                </c:pt>
              </c:numCache>
            </c:numRef>
          </c:xVal>
          <c:yVal>
            <c:numRef>
              <c:f>Sheet1!$H$12:$H$25</c:f>
              <c:numCache>
                <c:formatCode>0.0000E+00</c:formatCode>
                <c:ptCount val="14"/>
                <c:pt idx="0">
                  <c:v>3.8764053960138584E-11</c:v>
                </c:pt>
                <c:pt idx="1">
                  <c:v>1.2204701307045566E-11</c:v>
                </c:pt>
                <c:pt idx="2">
                  <c:v>8.5885162898985343E-12</c:v>
                </c:pt>
                <c:pt idx="3">
                  <c:v>5.3553097851936803E-12</c:v>
                </c:pt>
                <c:pt idx="4">
                  <c:v>3.7014386231496891E-12</c:v>
                </c:pt>
                <c:pt idx="5">
                  <c:v>2.5079354741331439E-12</c:v>
                </c:pt>
                <c:pt idx="6">
                  <c:v>1.4212634355920186E-12</c:v>
                </c:pt>
                <c:pt idx="7">
                  <c:v>8.7191929409986386E-13</c:v>
                </c:pt>
                <c:pt idx="8">
                  <c:v>5.0431813730360595E-13</c:v>
                </c:pt>
                <c:pt idx="9">
                  <c:v>2.2594950216239406E-13</c:v>
                </c:pt>
                <c:pt idx="10">
                  <c:v>1.4593865700143445E-13</c:v>
                </c:pt>
                <c:pt idx="11">
                  <c:v>6.0466484250483907E-14</c:v>
                </c:pt>
                <c:pt idx="12">
                  <c:v>2.4547257698858564E-14</c:v>
                </c:pt>
                <c:pt idx="13">
                  <c:v>1.5497048153762911E-16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3-4583-93F2-4A88CCEA9A14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Sheet1!$B$12:$B$25</c:f>
              <c:numCache>
                <c:formatCode>General</c:formatCode>
                <c:ptCount val="1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  <c:pt idx="10">
                  <c:v>8000</c:v>
                </c:pt>
                <c:pt idx="11">
                  <c:v>20000</c:v>
                </c:pt>
                <c:pt idx="12">
                  <c:v>50000</c:v>
                </c:pt>
                <c:pt idx="13">
                  <c:v>8000000</c:v>
                </c:pt>
              </c:numCache>
            </c:numRef>
          </c:xVal>
          <c:yVal>
            <c:numRef>
              <c:f>Sheet1!$K$12:$K$25</c:f>
              <c:numCache>
                <c:formatCode>0.0000E+00</c:formatCode>
                <c:ptCount val="14"/>
                <c:pt idx="0">
                  <c:v>3.8783014149855267E-11</c:v>
                </c:pt>
                <c:pt idx="1">
                  <c:v>1.2264265924008144E-11</c:v>
                </c:pt>
                <c:pt idx="2">
                  <c:v>8.6721456011412575E-12</c:v>
                </c:pt>
                <c:pt idx="3">
                  <c:v>5.4847464600432958E-12</c:v>
                </c:pt>
                <c:pt idx="4">
                  <c:v>3.878301414985526E-12</c:v>
                </c:pt>
                <c:pt idx="5">
                  <c:v>2.7423732300216479E-12</c:v>
                </c:pt>
                <c:pt idx="6">
                  <c:v>1.7344291202282517E-12</c:v>
                </c:pt>
                <c:pt idx="7">
                  <c:v>1.2264265924008146E-12</c:v>
                </c:pt>
                <c:pt idx="8">
                  <c:v>8.6721456011412587E-13</c:v>
                </c:pt>
                <c:pt idx="9">
                  <c:v>5.4847464600432964E-13</c:v>
                </c:pt>
                <c:pt idx="10">
                  <c:v>4.3360728005706293E-13</c:v>
                </c:pt>
                <c:pt idx="11">
                  <c:v>2.7423732300216482E-13</c:v>
                </c:pt>
                <c:pt idx="12">
                  <c:v>1.7344291202282516E-13</c:v>
                </c:pt>
                <c:pt idx="13">
                  <c:v>1.371186615010824E-14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3-4583-93F2-4A88CCEA9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753392"/>
        <c:axId val="1355485648"/>
      </c:scatterChart>
      <c:valAx>
        <c:axId val="1216753392"/>
        <c:scaling>
          <c:logBase val="10"/>
          <c:orientation val="minMax"/>
          <c:max val="1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Acceralation Energy [keV]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33851627296587927"/>
              <c:y val="0.92999423149029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);[Red]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5485648"/>
        <c:crosses val="autoZero"/>
        <c:crossBetween val="midCat"/>
      </c:valAx>
      <c:valAx>
        <c:axId val="1355485648"/>
        <c:scaling>
          <c:logBase val="10"/>
          <c:orientation val="minMax"/>
          <c:max val="1.0000000000000005E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[m]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645004466789936E-2"/>
              <c:y val="0.31638118535650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6753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78057742782153"/>
          <c:y val="4.0293040293040296E-2"/>
          <c:w val="0.71621942257217852"/>
          <c:h val="0.81062905598338664"/>
        </c:manualLayout>
      </c:layout>
      <c:scatterChart>
        <c:scatterStyle val="lineMarker"/>
        <c:varyColors val="0"/>
        <c:ser>
          <c:idx val="0"/>
          <c:order val="0"/>
          <c:spPr>
            <a:ln w="1270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Sheet1!$B$12:$B$25</c:f>
              <c:numCache>
                <c:formatCode>General</c:formatCode>
                <c:ptCount val="1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  <c:pt idx="10">
                  <c:v>8000</c:v>
                </c:pt>
                <c:pt idx="11">
                  <c:v>20000</c:v>
                </c:pt>
                <c:pt idx="12">
                  <c:v>50000</c:v>
                </c:pt>
                <c:pt idx="13">
                  <c:v>8000000</c:v>
                </c:pt>
              </c:numCache>
            </c:numRef>
          </c:xVal>
          <c:yVal>
            <c:numRef>
              <c:f>Sheet1!$H$12:$H$25</c:f>
              <c:numCache>
                <c:formatCode>0.0000E+00</c:formatCode>
                <c:ptCount val="14"/>
                <c:pt idx="0">
                  <c:v>3.8764053960138584E-11</c:v>
                </c:pt>
                <c:pt idx="1">
                  <c:v>1.2204701307045566E-11</c:v>
                </c:pt>
                <c:pt idx="2">
                  <c:v>8.5885162898985343E-12</c:v>
                </c:pt>
                <c:pt idx="3">
                  <c:v>5.3553097851936803E-12</c:v>
                </c:pt>
                <c:pt idx="4">
                  <c:v>3.7014386231496891E-12</c:v>
                </c:pt>
                <c:pt idx="5">
                  <c:v>2.5079354741331439E-12</c:v>
                </c:pt>
                <c:pt idx="6">
                  <c:v>1.4212634355920186E-12</c:v>
                </c:pt>
                <c:pt idx="7">
                  <c:v>8.7191929409986386E-13</c:v>
                </c:pt>
                <c:pt idx="8">
                  <c:v>5.0431813730360595E-13</c:v>
                </c:pt>
                <c:pt idx="9">
                  <c:v>2.2594950216239406E-13</c:v>
                </c:pt>
                <c:pt idx="10">
                  <c:v>1.4593865700143445E-13</c:v>
                </c:pt>
                <c:pt idx="11">
                  <c:v>6.0466484250483907E-14</c:v>
                </c:pt>
                <c:pt idx="12">
                  <c:v>2.4547257698858564E-14</c:v>
                </c:pt>
                <c:pt idx="13">
                  <c:v>1.5497048153762911E-16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B6-4BEC-9C1D-4FFA7B9F4241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Sheet1!$B$12:$B$25</c:f>
              <c:numCache>
                <c:formatCode>General</c:formatCode>
                <c:ptCount val="1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  <c:pt idx="10">
                  <c:v>8000</c:v>
                </c:pt>
                <c:pt idx="11">
                  <c:v>20000</c:v>
                </c:pt>
                <c:pt idx="12">
                  <c:v>50000</c:v>
                </c:pt>
                <c:pt idx="13">
                  <c:v>8000000</c:v>
                </c:pt>
              </c:numCache>
            </c:numRef>
          </c:xVal>
          <c:yVal>
            <c:numRef>
              <c:f>Sheet1!$K$12:$K$25</c:f>
              <c:numCache>
                <c:formatCode>0.0000E+00</c:formatCode>
                <c:ptCount val="14"/>
                <c:pt idx="0">
                  <c:v>3.8783014149855267E-11</c:v>
                </c:pt>
                <c:pt idx="1">
                  <c:v>1.2264265924008144E-11</c:v>
                </c:pt>
                <c:pt idx="2">
                  <c:v>8.6721456011412575E-12</c:v>
                </c:pt>
                <c:pt idx="3">
                  <c:v>5.4847464600432958E-12</c:v>
                </c:pt>
                <c:pt idx="4">
                  <c:v>3.878301414985526E-12</c:v>
                </c:pt>
                <c:pt idx="5">
                  <c:v>2.7423732300216479E-12</c:v>
                </c:pt>
                <c:pt idx="6">
                  <c:v>1.7344291202282517E-12</c:v>
                </c:pt>
                <c:pt idx="7">
                  <c:v>1.2264265924008146E-12</c:v>
                </c:pt>
                <c:pt idx="8">
                  <c:v>8.6721456011412587E-13</c:v>
                </c:pt>
                <c:pt idx="9">
                  <c:v>5.4847464600432964E-13</c:v>
                </c:pt>
                <c:pt idx="10">
                  <c:v>4.3360728005706293E-13</c:v>
                </c:pt>
                <c:pt idx="11">
                  <c:v>2.7423732300216482E-13</c:v>
                </c:pt>
                <c:pt idx="12">
                  <c:v>1.7344291202282516E-13</c:v>
                </c:pt>
                <c:pt idx="13">
                  <c:v>1.371186615010824E-14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B6-4BEC-9C1D-4FFA7B9F4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753392"/>
        <c:axId val="1355485648"/>
      </c:scatterChart>
      <c:valAx>
        <c:axId val="121675339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000">
                    <a:latin typeface="Arial" panose="020B0604020202020204" pitchFamily="34" charset="0"/>
                    <a:cs typeface="Arial" panose="020B0604020202020204" pitchFamily="34" charset="0"/>
                  </a:rPr>
                  <a:t>Acceralation</a:t>
                </a:r>
                <a:r>
                  <a:rPr lang="en-US" altLang="ja-JP" sz="10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Energy [keV]</a:t>
                </a:r>
                <a:endParaRPr lang="ja-JP" altLang="en-US" sz="1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3851627296587927"/>
              <c:y val="0.92999423149029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5485648"/>
        <c:crosses val="autoZero"/>
        <c:crossBetween val="midCat"/>
      </c:valAx>
      <c:valAx>
        <c:axId val="1355485648"/>
        <c:scaling>
          <c:logBase val="10"/>
          <c:orientation val="minMax"/>
          <c:max val="1.0000000000000005E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>
                    <a:latin typeface="Arial" panose="020B0604020202020204" pitchFamily="34" charset="0"/>
                    <a:cs typeface="Arial" panose="020B0604020202020204" pitchFamily="34" charset="0"/>
                  </a:rPr>
                  <a:t>Wavelength</a:t>
                </a:r>
                <a:r>
                  <a:rPr lang="en-US" altLang="ja-JP" baseline="0">
                    <a:latin typeface="Arial" panose="020B0604020202020204" pitchFamily="34" charset="0"/>
                    <a:cs typeface="Arial" panose="020B0604020202020204" pitchFamily="34" charset="0"/>
                  </a:rPr>
                  <a:t> [m]</a:t>
                </a:r>
                <a:endParaRPr lang="ja-JP" alt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932022932022931E-2"/>
              <c:y val="0.30907806681232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6753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952499</xdr:colOff>
      <xdr:row>27</xdr:row>
      <xdr:rowOff>40821</xdr:rowOff>
    </xdr:from>
    <xdr:to>
      <xdr:col>9</xdr:col>
      <xdr:colOff>704849</xdr:colOff>
      <xdr:row>49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37AA1C-BB6E-4B5A-87BA-FCC68C90A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462643</xdr:colOff>
      <xdr:row>40</xdr:row>
      <xdr:rowOff>133349</xdr:rowOff>
    </xdr:from>
    <xdr:ext cx="2126544" cy="31149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B49618-F118-4E89-B376-61E0257FE2F8}"/>
            </a:ext>
          </a:extLst>
        </xdr:cNvPr>
        <xdr:cNvSpPr txBox="1"/>
      </xdr:nvSpPr>
      <xdr:spPr>
        <a:xfrm>
          <a:off x="3939268" y="9534524"/>
          <a:ext cx="212654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0070C0"/>
              </a:solidFill>
            </a:rPr>
            <a:t>with Relativistic correction</a:t>
          </a:r>
          <a:endParaRPr kumimoji="1" lang="ja-JP" altLang="en-US" sz="1400">
            <a:solidFill>
              <a:srgbClr val="0070C0"/>
            </a:solidFill>
          </a:endParaRPr>
        </a:p>
      </xdr:txBody>
    </xdr:sp>
    <xdr:clientData/>
  </xdr:oneCellAnchor>
  <xdr:oneCellAnchor>
    <xdr:from>
      <xdr:col>5</xdr:col>
      <xdr:colOff>1005568</xdr:colOff>
      <xdr:row>33</xdr:row>
      <xdr:rowOff>36739</xdr:rowOff>
    </xdr:from>
    <xdr:ext cx="2094869" cy="31149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0D8F489-2612-4AE6-87DB-0736445F5118}"/>
            </a:ext>
          </a:extLst>
        </xdr:cNvPr>
        <xdr:cNvSpPr txBox="1"/>
      </xdr:nvSpPr>
      <xdr:spPr>
        <a:xfrm>
          <a:off x="5491843" y="7771039"/>
          <a:ext cx="209486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solidFill>
                <a:sysClr val="windowText" lastClr="000000"/>
              </a:solidFill>
            </a:rPr>
            <a:t>w/o Relativistic correction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825954</xdr:colOff>
      <xdr:row>39</xdr:row>
      <xdr:rowOff>23131</xdr:rowOff>
    </xdr:from>
    <xdr:to>
      <xdr:col>6</xdr:col>
      <xdr:colOff>130629</xdr:colOff>
      <xdr:row>40</xdr:row>
      <xdr:rowOff>142874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ADEDB1D-527B-484F-BADA-FCB546AB4896}"/>
            </a:ext>
          </a:extLst>
        </xdr:cNvPr>
        <xdr:cNvCxnSpPr/>
      </xdr:nvCxnSpPr>
      <xdr:spPr>
        <a:xfrm flipV="1">
          <a:off x="5312229" y="9186181"/>
          <a:ext cx="514350" cy="357868"/>
        </a:xfrm>
        <a:prstGeom prst="straightConnector1">
          <a:avLst/>
        </a:prstGeom>
        <a:ln>
          <a:solidFill>
            <a:schemeClr val="tx1"/>
          </a:solidFill>
          <a:headEnd w="sm" len="med"/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224519</xdr:colOff>
      <xdr:row>34</xdr:row>
      <xdr:rowOff>85725</xdr:rowOff>
    </xdr:from>
    <xdr:to>
      <xdr:col>6</xdr:col>
      <xdr:colOff>590550</xdr:colOff>
      <xdr:row>36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09FC8D3-8A87-48C4-954A-29A13509EE6C}"/>
            </a:ext>
          </a:extLst>
        </xdr:cNvPr>
        <xdr:cNvCxnSpPr/>
      </xdr:nvCxnSpPr>
      <xdr:spPr>
        <a:xfrm flipH="1">
          <a:off x="5920469" y="8058150"/>
          <a:ext cx="366031" cy="609600"/>
        </a:xfrm>
        <a:prstGeom prst="straightConnector1">
          <a:avLst/>
        </a:prstGeom>
        <a:ln>
          <a:solidFill>
            <a:schemeClr val="tx1"/>
          </a:solidFill>
          <a:headEnd w="sm" len="med"/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24667</xdr:colOff>
      <xdr:row>24</xdr:row>
      <xdr:rowOff>202549</xdr:rowOff>
    </xdr:from>
    <xdr:to>
      <xdr:col>3</xdr:col>
      <xdr:colOff>843817</xdr:colOff>
      <xdr:row>25</xdr:row>
      <xdr:rowOff>135874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D50FA803-A41D-49D5-98DE-C6C7657F2D83}"/>
            </a:ext>
          </a:extLst>
        </xdr:cNvPr>
        <xdr:cNvSpPr/>
      </xdr:nvSpPr>
      <xdr:spPr>
        <a:xfrm rot="16200000">
          <a:off x="2740350" y="5561949"/>
          <a:ext cx="171450" cy="819150"/>
        </a:xfrm>
        <a:prstGeom prst="leftBrace">
          <a:avLst>
            <a:gd name="adj1" fmla="val 33024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169334</xdr:colOff>
      <xdr:row>25</xdr:row>
      <xdr:rowOff>95250</xdr:rowOff>
    </xdr:from>
    <xdr:ext cx="567143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7F51DA3-5774-4D93-A371-74AF40095D18}"/>
            </a:ext>
          </a:extLst>
        </xdr:cNvPr>
        <xdr:cNvSpPr txBox="1"/>
      </xdr:nvSpPr>
      <xdr:spPr>
        <a:xfrm>
          <a:off x="2561167" y="6016625"/>
          <a:ext cx="5671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8-Nine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9</xdr:col>
      <xdr:colOff>89953</xdr:colOff>
      <xdr:row>45</xdr:row>
      <xdr:rowOff>4</xdr:rowOff>
    </xdr:from>
    <xdr:to>
      <xdr:col>9</xdr:col>
      <xdr:colOff>238120</xdr:colOff>
      <xdr:row>45</xdr:row>
      <xdr:rowOff>148171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977CA579-46F2-40B4-97D5-E8F8F3B97F5A}"/>
            </a:ext>
          </a:extLst>
        </xdr:cNvPr>
        <xdr:cNvSpPr/>
      </xdr:nvSpPr>
      <xdr:spPr>
        <a:xfrm>
          <a:off x="7953370" y="10588629"/>
          <a:ext cx="148167" cy="148167"/>
        </a:xfrm>
        <a:prstGeom prst="ellipse">
          <a:avLst/>
        </a:prstGeom>
        <a:noFill/>
        <a:ln w="158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147109</xdr:colOff>
      <xdr:row>43</xdr:row>
      <xdr:rowOff>46567</xdr:rowOff>
    </xdr:from>
    <xdr:ext cx="659219" cy="43678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8A6ABF5-2312-4828-8F34-0BDDF841DB71}"/>
            </a:ext>
          </a:extLst>
        </xdr:cNvPr>
        <xdr:cNvSpPr txBox="1"/>
      </xdr:nvSpPr>
      <xdr:spPr>
        <a:xfrm>
          <a:off x="7814734" y="10166880"/>
          <a:ext cx="65921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8GeV@</a:t>
          </a:r>
        </a:p>
        <a:p>
          <a:r>
            <a:rPr kumimoji="1" lang="en-US" altLang="ja-JP" sz="1100">
              <a:solidFill>
                <a:srgbClr val="FF0000"/>
              </a:solidFill>
            </a:rPr>
            <a:t>SPring-8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381000</xdr:colOff>
      <xdr:row>15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05B8B8-2F1A-4D1D-AEC0-7E16B9476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219075</xdr:colOff>
      <xdr:row>11</xdr:row>
      <xdr:rowOff>219075</xdr:rowOff>
    </xdr:from>
    <xdr:ext cx="1710340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7EE9796-DFC1-482B-A1B5-79257D94F1CB}"/>
            </a:ext>
          </a:extLst>
        </xdr:cNvPr>
        <xdr:cNvSpPr txBox="1"/>
      </xdr:nvSpPr>
      <xdr:spPr>
        <a:xfrm>
          <a:off x="1590675" y="2838450"/>
          <a:ext cx="17103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0070C0"/>
              </a:solidFill>
            </a:rPr>
            <a:t>with Relativistic correction</a:t>
          </a:r>
          <a:endParaRPr kumimoji="1" lang="ja-JP" alt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4</xdr:col>
      <xdr:colOff>76200</xdr:colOff>
      <xdr:row>5</xdr:row>
      <xdr:rowOff>19050</xdr:rowOff>
    </xdr:from>
    <xdr:ext cx="168546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91586D2-F776-480F-BE62-0ACE4B9C1CB3}"/>
            </a:ext>
          </a:extLst>
        </xdr:cNvPr>
        <xdr:cNvSpPr txBox="1"/>
      </xdr:nvSpPr>
      <xdr:spPr>
        <a:xfrm>
          <a:off x="2819400" y="1209675"/>
          <a:ext cx="16854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w/o Relativistic correction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219075</xdr:colOff>
      <xdr:row>10</xdr:row>
      <xdr:rowOff>95250</xdr:rowOff>
    </xdr:from>
    <xdr:to>
      <xdr:col>5</xdr:col>
      <xdr:colOff>47625</xdr:colOff>
      <xdr:row>11</xdr:row>
      <xdr:rowOff>228600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4FFE37A-1A4E-4940-9934-DDB80A44A2CF}"/>
            </a:ext>
          </a:extLst>
        </xdr:cNvPr>
        <xdr:cNvCxnSpPr/>
      </xdr:nvCxnSpPr>
      <xdr:spPr>
        <a:xfrm flipV="1">
          <a:off x="2962275" y="2476500"/>
          <a:ext cx="514350" cy="371475"/>
        </a:xfrm>
        <a:prstGeom prst="straightConnector1">
          <a:avLst/>
        </a:prstGeom>
        <a:ln>
          <a:solidFill>
            <a:schemeClr val="tx1"/>
          </a:solidFill>
          <a:headEnd w="sm" len="med"/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6</xdr:row>
      <xdr:rowOff>38100</xdr:rowOff>
    </xdr:from>
    <xdr:to>
      <xdr:col>5</xdr:col>
      <xdr:colOff>257175</xdr:colOff>
      <xdr:row>9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8E54684-17A5-4AB1-9124-6F01E29C80FE}"/>
            </a:ext>
          </a:extLst>
        </xdr:cNvPr>
        <xdr:cNvCxnSpPr/>
      </xdr:nvCxnSpPr>
      <xdr:spPr>
        <a:xfrm flipH="1">
          <a:off x="3543300" y="1466850"/>
          <a:ext cx="142875" cy="676275"/>
        </a:xfrm>
        <a:prstGeom prst="straightConnector1">
          <a:avLst/>
        </a:prstGeom>
        <a:ln>
          <a:solidFill>
            <a:schemeClr val="tx1"/>
          </a:solidFill>
          <a:headEnd w="sm" len="med"/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6"/>
  <sheetViews>
    <sheetView tabSelected="1" view="pageBreakPreview" zoomScaleNormal="100" zoomScaleSheetLayoutView="100" workbookViewId="0">
      <selection activeCell="J45" sqref="J45"/>
    </sheetView>
  </sheetViews>
  <sheetFormatPr defaultRowHeight="18.75"/>
  <cols>
    <col min="1" max="1" width="2.875" customWidth="1"/>
    <col min="2" max="2" width="17.125" style="1" customWidth="1"/>
    <col min="3" max="3" width="11.375" style="1" customWidth="1"/>
    <col min="4" max="4" width="14.625" style="1" customWidth="1"/>
    <col min="5" max="5" width="13.25" style="1" customWidth="1"/>
    <col min="6" max="6" width="15.875" customWidth="1"/>
    <col min="7" max="7" width="12.875" customWidth="1"/>
    <col min="8" max="8" width="12.75" customWidth="1"/>
    <col min="9" max="9" width="2.375" customWidth="1"/>
    <col min="10" max="10" width="12.125" customWidth="1"/>
    <col min="11" max="11" width="12.75" bestFit="1" customWidth="1"/>
    <col min="12" max="12" width="1.25" customWidth="1"/>
  </cols>
  <sheetData>
    <row r="1" spans="2:11" ht="6.75" customHeight="1"/>
    <row r="2" spans="2:11" ht="30">
      <c r="B2" s="11" t="s">
        <v>21</v>
      </c>
      <c r="H2" s="12"/>
      <c r="K2" s="15" t="s">
        <v>22</v>
      </c>
    </row>
    <row r="3" spans="2:11" ht="7.5" customHeight="1"/>
    <row r="4" spans="2:11">
      <c r="B4" s="6" t="s">
        <v>3</v>
      </c>
      <c r="C4" s="7" t="s">
        <v>4</v>
      </c>
      <c r="D4" s="8">
        <v>1.60217653E-19</v>
      </c>
    </row>
    <row r="5" spans="2:11">
      <c r="B5" s="6" t="s">
        <v>6</v>
      </c>
      <c r="C5" s="7" t="s">
        <v>7</v>
      </c>
      <c r="D5" s="8">
        <v>9.1093896999999993E-31</v>
      </c>
    </row>
    <row r="6" spans="2:11">
      <c r="B6" s="6" t="s">
        <v>8</v>
      </c>
      <c r="C6" s="7" t="s">
        <v>9</v>
      </c>
      <c r="D6" s="8">
        <v>299792458</v>
      </c>
    </row>
    <row r="7" spans="2:11">
      <c r="B7" s="6" t="s">
        <v>10</v>
      </c>
      <c r="C7" s="7" t="s">
        <v>11</v>
      </c>
      <c r="D7" s="8">
        <v>6.6260755E-34</v>
      </c>
    </row>
    <row r="8" spans="2:11" ht="8.25" customHeight="1">
      <c r="D8" s="2"/>
    </row>
    <row r="9" spans="2:11" ht="21" customHeight="1">
      <c r="J9" s="16" t="s">
        <v>23</v>
      </c>
    </row>
    <row r="10" spans="2:11" ht="36.75">
      <c r="B10" s="3" t="s">
        <v>1</v>
      </c>
      <c r="C10" s="3" t="s">
        <v>2</v>
      </c>
      <c r="D10" s="4" t="s">
        <v>12</v>
      </c>
      <c r="E10" s="4" t="s">
        <v>14</v>
      </c>
      <c r="F10" s="4" t="s">
        <v>18</v>
      </c>
      <c r="G10" s="4" t="s">
        <v>16</v>
      </c>
      <c r="H10" s="4" t="s">
        <v>19</v>
      </c>
      <c r="J10" s="17" t="s">
        <v>16</v>
      </c>
      <c r="K10" s="17" t="s">
        <v>19</v>
      </c>
    </row>
    <row r="11" spans="2:11">
      <c r="B11" s="13" t="s">
        <v>0</v>
      </c>
      <c r="C11" s="13" t="s">
        <v>5</v>
      </c>
      <c r="D11" s="13" t="s">
        <v>13</v>
      </c>
      <c r="E11" s="13" t="s">
        <v>15</v>
      </c>
      <c r="F11" s="14" t="s">
        <v>24</v>
      </c>
      <c r="G11" s="13" t="s">
        <v>17</v>
      </c>
      <c r="H11" s="13" t="s">
        <v>20</v>
      </c>
      <c r="J11" s="18" t="s">
        <v>17</v>
      </c>
      <c r="K11" s="18" t="s">
        <v>20</v>
      </c>
    </row>
    <row r="12" spans="2:11">
      <c r="B12" s="5">
        <v>1</v>
      </c>
      <c r="C12" s="9">
        <f t="shared" ref="C12:C25" si="0">B12*$D$4*1000</f>
        <v>1.6021765300000001E-16</v>
      </c>
      <c r="D12" s="10">
        <f t="shared" ref="D12:D25" si="1" xml:space="preserve"> ( (2*$D$5*$D$6^2+C12)*C12 )^0.5 / ($D$5*$D$6^2+C12)</f>
        <v>6.246951643167438E-2</v>
      </c>
      <c r="E12" s="10">
        <f t="shared" ref="E12:E24" si="2">D12*$D$6</f>
        <v>18727889.881123051</v>
      </c>
      <c r="F12" s="10">
        <f t="shared" ref="F12:F24" si="3">1/(1-D12^2)^0.5</f>
        <v>1.0019569497678997</v>
      </c>
      <c r="G12" s="10">
        <f t="shared" ref="G12:G24" si="4">$D$5*F12*E12</f>
        <v>1.7093350212580065E-23</v>
      </c>
      <c r="H12" s="10">
        <f t="shared" ref="H12:H24" si="5" xml:space="preserve"> $D$7/G12</f>
        <v>3.8764053960138584E-11</v>
      </c>
      <c r="J12" s="25">
        <f t="shared" ref="J12:J24" si="6" xml:space="preserve"> (2*$D$5*C12)^0.5</f>
        <v>1.7084993637671475E-23</v>
      </c>
      <c r="K12" s="19">
        <f t="shared" ref="K12:K24" si="7" xml:space="preserve"> $D$7/J12</f>
        <v>3.8783014149855267E-11</v>
      </c>
    </row>
    <row r="13" spans="2:11">
      <c r="B13" s="5">
        <v>10</v>
      </c>
      <c r="C13" s="9">
        <f t="shared" ref="C13" si="8">B13*$D$4*1000</f>
        <v>1.60217653E-15</v>
      </c>
      <c r="D13" s="10">
        <f t="shared" ref="D13" si="9" xml:space="preserve"> ( (2*$D$5*$D$6^2+C13)*C13 )^0.5 / ($D$5*$D$6^2+C13)</f>
        <v>0.19498554026758697</v>
      </c>
      <c r="E13" s="10">
        <f t="shared" si="2"/>
        <v>58455194.391277872</v>
      </c>
      <c r="F13" s="10">
        <f t="shared" si="3"/>
        <v>1.0195694976789971</v>
      </c>
      <c r="G13" s="10">
        <f t="shared" si="4"/>
        <v>5.4291172993925541E-23</v>
      </c>
      <c r="H13" s="10">
        <f t="shared" si="5"/>
        <v>1.2204701307045566E-11</v>
      </c>
      <c r="J13" s="25">
        <f t="shared" si="6"/>
        <v>5.4027493704527407E-23</v>
      </c>
      <c r="K13" s="19">
        <f t="shared" si="7"/>
        <v>1.2264265924008144E-11</v>
      </c>
    </row>
    <row r="14" spans="2:11">
      <c r="B14" s="5">
        <v>20</v>
      </c>
      <c r="C14" s="9">
        <f t="shared" ref="C14" si="10">B14*$D$4*1000</f>
        <v>3.2043530599999999E-15</v>
      </c>
      <c r="D14" s="10">
        <f t="shared" ref="D14" si="11" xml:space="preserve"> ( (2*$D$5*$D$6^2+C14)*C14 )^0.5 / ($D$5*$D$6^2+C14)</f>
        <v>0.27186581952333544</v>
      </c>
      <c r="E14" s="10">
        <f t="shared" si="2"/>
        <v>81503322.281085119</v>
      </c>
      <c r="F14" s="10">
        <f t="shared" si="3"/>
        <v>1.0391389953579941</v>
      </c>
      <c r="G14" s="10">
        <f t="shared" si="4"/>
        <v>7.7150409644018745E-23</v>
      </c>
      <c r="H14" s="10">
        <f t="shared" si="5"/>
        <v>8.5885162898985343E-12</v>
      </c>
      <c r="J14" s="25">
        <f t="shared" si="6"/>
        <v>7.6406414337969668E-23</v>
      </c>
      <c r="K14" s="19">
        <f t="shared" si="7"/>
        <v>8.6721456011412575E-12</v>
      </c>
    </row>
    <row r="15" spans="2:11">
      <c r="B15" s="5">
        <v>50</v>
      </c>
      <c r="C15" s="9">
        <f t="shared" ref="C15" si="12">B15*$D$4*1000</f>
        <v>8.0108826500000008E-15</v>
      </c>
      <c r="D15" s="10">
        <f t="shared" ref="D15" si="13" xml:space="preserve"> ( (2*$D$5*$D$6^2+C15)*C15 )^0.5 / ($D$5*$D$6^2+C15)</f>
        <v>0.41268604615343751</v>
      </c>
      <c r="E15" s="10">
        <f t="shared" si="2"/>
        <v>123720164.15864047</v>
      </c>
      <c r="F15" s="10">
        <f t="shared" si="3"/>
        <v>1.0978474883949849</v>
      </c>
      <c r="G15" s="10">
        <f t="shared" si="4"/>
        <v>1.2372907947024321E-22</v>
      </c>
      <c r="H15" s="10">
        <f t="shared" si="5"/>
        <v>5.3553097851936803E-12</v>
      </c>
      <c r="J15" s="25">
        <f t="shared" si="6"/>
        <v>1.2080914857726522E-22</v>
      </c>
      <c r="K15" s="19">
        <f t="shared" si="7"/>
        <v>5.4847464600432958E-12</v>
      </c>
    </row>
    <row r="16" spans="2:11">
      <c r="B16" s="20">
        <v>100</v>
      </c>
      <c r="C16" s="21">
        <f t="shared" ref="C16" si="14">B16*$D$4*1000</f>
        <v>1.6021765300000002E-14</v>
      </c>
      <c r="D16" s="22">
        <f t="shared" ref="D16" si="15" xml:space="preserve"> ( (2*$D$5*$D$6^2+C16)*C16 )^0.5 / ($D$5*$D$6^2+C16)</f>
        <v>0.54822071089495428</v>
      </c>
      <c r="E16" s="22">
        <f t="shared" si="2"/>
        <v>164352434.44570571</v>
      </c>
      <c r="F16" s="22">
        <f t="shared" si="3"/>
        <v>1.1956949767899701</v>
      </c>
      <c r="G16" s="22">
        <f t="shared" si="4"/>
        <v>1.7901351811047E-22</v>
      </c>
      <c r="H16" s="22">
        <f t="shared" si="5"/>
        <v>3.7014386231496891E-12</v>
      </c>
      <c r="I16" s="23"/>
      <c r="J16" s="26">
        <f t="shared" si="6"/>
        <v>1.7084993637671477E-22</v>
      </c>
      <c r="K16" s="24">
        <f t="shared" si="7"/>
        <v>3.878301414985526E-12</v>
      </c>
    </row>
    <row r="17" spans="2:11">
      <c r="B17" s="5">
        <v>200</v>
      </c>
      <c r="C17" s="9">
        <f t="shared" ref="C17" si="16">B17*$D$4*1000</f>
        <v>3.2043530600000003E-14</v>
      </c>
      <c r="D17" s="10">
        <f t="shared" ref="D17" si="17" xml:space="preserve"> ( (2*$D$5*$D$6^2+C17)*C17 )^0.5 / ($D$5*$D$6^2+C17)</f>
        <v>0.69531432009440097</v>
      </c>
      <c r="E17" s="10">
        <f t="shared" si="2"/>
        <v>208449989.10369927</v>
      </c>
      <c r="F17" s="10">
        <f t="shared" si="3"/>
        <v>1.3913899535799401</v>
      </c>
      <c r="G17" s="10">
        <f t="shared" si="4"/>
        <v>2.6420438517423466E-22</v>
      </c>
      <c r="H17" s="10">
        <f t="shared" si="5"/>
        <v>2.5079354741331439E-12</v>
      </c>
      <c r="J17" s="25">
        <f t="shared" si="6"/>
        <v>2.4161829715453045E-22</v>
      </c>
      <c r="K17" s="19">
        <f t="shared" si="7"/>
        <v>2.7423732300216479E-12</v>
      </c>
    </row>
    <row r="18" spans="2:11">
      <c r="B18" s="5">
        <v>500</v>
      </c>
      <c r="C18" s="9">
        <f t="shared" ref="C18" si="18">B18*$D$4*1000</f>
        <v>8.0108826500000005E-14</v>
      </c>
      <c r="D18" s="10">
        <f t="shared" ref="D18" si="19" xml:space="preserve"> ( (2*$D$5*$D$6^2+C18)*C18 )^0.5 / ($D$5*$D$6^2+C18)</f>
        <v>0.86286185617947742</v>
      </c>
      <c r="E18" s="10">
        <f t="shared" si="2"/>
        <v>258679476.77848801</v>
      </c>
      <c r="F18" s="10">
        <f t="shared" si="3"/>
        <v>1.9784748839498503</v>
      </c>
      <c r="G18" s="10">
        <f t="shared" si="4"/>
        <v>4.6621022774992793E-22</v>
      </c>
      <c r="H18" s="10">
        <f t="shared" si="5"/>
        <v>1.4212634355920186E-12</v>
      </c>
      <c r="J18" s="25">
        <f t="shared" si="6"/>
        <v>3.8203207168984832E-22</v>
      </c>
      <c r="K18" s="19">
        <f t="shared" si="7"/>
        <v>1.7344291202282517E-12</v>
      </c>
    </row>
    <row r="19" spans="2:11">
      <c r="B19" s="20">
        <v>1000</v>
      </c>
      <c r="C19" s="21">
        <f t="shared" ref="C19" si="20">B19*$D$4*1000</f>
        <v>1.6021765300000001E-13</v>
      </c>
      <c r="D19" s="22">
        <f t="shared" ref="D19" si="21" xml:space="preserve"> ( (2*$D$5*$D$6^2+C19)*C19 )^0.5 / ($D$5*$D$6^2+C19)</f>
        <v>0.94107916984375528</v>
      </c>
      <c r="E19" s="22">
        <f t="shared" si="2"/>
        <v>282128437.50005889</v>
      </c>
      <c r="F19" s="22">
        <f t="shared" si="3"/>
        <v>2.956949767899701</v>
      </c>
      <c r="G19" s="22">
        <f t="shared" si="4"/>
        <v>7.5994137815708128E-22</v>
      </c>
      <c r="H19" s="22">
        <f t="shared" si="5"/>
        <v>8.7191929409986386E-13</v>
      </c>
      <c r="I19" s="23"/>
      <c r="J19" s="26">
        <f t="shared" si="6"/>
        <v>5.4027493704527398E-22</v>
      </c>
      <c r="K19" s="24">
        <f t="shared" si="7"/>
        <v>1.2264265924008146E-12</v>
      </c>
    </row>
    <row r="20" spans="2:11">
      <c r="B20" s="5">
        <v>2000</v>
      </c>
      <c r="C20" s="9">
        <f t="shared" ref="C20:C24" si="22">B20*$D$4*1000</f>
        <v>3.2043530600000002E-13</v>
      </c>
      <c r="D20" s="10">
        <f t="shared" ref="D20:D24" si="23" xml:space="preserve"> ( (2*$D$5*$D$6^2+C20)*C20 )^0.5 / ($D$5*$D$6^2+C20)</f>
        <v>0.97907403898570899</v>
      </c>
      <c r="E20" s="10">
        <f t="shared" si="2"/>
        <v>293519012.71151352</v>
      </c>
      <c r="F20" s="10">
        <f t="shared" si="3"/>
        <v>4.9138995357994011</v>
      </c>
      <c r="G20" s="10">
        <f t="shared" si="4"/>
        <v>1.3138681736546425E-21</v>
      </c>
      <c r="H20" s="10">
        <f t="shared" si="5"/>
        <v>5.0431813730360595E-13</v>
      </c>
      <c r="J20" s="25">
        <f t="shared" si="6"/>
        <v>7.6406414337969663E-22</v>
      </c>
      <c r="K20" s="19">
        <f t="shared" si="7"/>
        <v>8.6721456011412587E-13</v>
      </c>
    </row>
    <row r="21" spans="2:11">
      <c r="B21" s="27">
        <v>5000</v>
      </c>
      <c r="C21" s="28">
        <f t="shared" si="22"/>
        <v>8.01088265E-13</v>
      </c>
      <c r="D21" s="29">
        <f t="shared" si="23"/>
        <v>0.99569189345122344</v>
      </c>
      <c r="E21" s="29">
        <f t="shared" si="2"/>
        <v>298500920.1484164</v>
      </c>
      <c r="F21" s="29">
        <f t="shared" si="3"/>
        <v>10.784748839498624</v>
      </c>
      <c r="G21" s="29">
        <f t="shared" si="4"/>
        <v>2.9325470676353681E-21</v>
      </c>
      <c r="H21" s="29">
        <f t="shared" si="5"/>
        <v>2.2594950216239406E-13</v>
      </c>
      <c r="I21" s="30"/>
      <c r="J21" s="31">
        <f t="shared" si="6"/>
        <v>1.2080914857726521E-21</v>
      </c>
      <c r="K21" s="32">
        <f t="shared" si="7"/>
        <v>5.4847464600432964E-13</v>
      </c>
    </row>
    <row r="22" spans="2:11">
      <c r="B22" s="27">
        <v>8000</v>
      </c>
      <c r="C22" s="28">
        <f t="shared" si="22"/>
        <v>1.2817412240000001E-12</v>
      </c>
      <c r="D22" s="29">
        <f t="shared" si="23"/>
        <v>0.99819597957032735</v>
      </c>
      <c r="E22" s="29">
        <f t="shared" si="2"/>
        <v>299251626.28110623</v>
      </c>
      <c r="F22" s="29">
        <f t="shared" si="3"/>
        <v>16.655598143197963</v>
      </c>
      <c r="G22" s="29">
        <f t="shared" si="4"/>
        <v>4.5403155244431714E-21</v>
      </c>
      <c r="H22" s="29">
        <f t="shared" si="5"/>
        <v>1.4593865700143445E-13</v>
      </c>
      <c r="I22" s="30"/>
      <c r="J22" s="31">
        <f t="shared" si="6"/>
        <v>1.5281282867593933E-21</v>
      </c>
      <c r="K22" s="32">
        <f t="shared" si="7"/>
        <v>4.3360728005706293E-13</v>
      </c>
    </row>
    <row r="23" spans="2:11">
      <c r="B23" s="5">
        <v>20000</v>
      </c>
      <c r="C23" s="9">
        <f t="shared" si="22"/>
        <v>3.20435306E-12</v>
      </c>
      <c r="D23" s="10">
        <f t="shared" si="23"/>
        <v>0.99968961236430542</v>
      </c>
      <c r="E23" s="10">
        <f t="shared" si="2"/>
        <v>299699406.12776232</v>
      </c>
      <c r="F23" s="10">
        <f t="shared" si="3"/>
        <v>40.1389953579869</v>
      </c>
      <c r="G23" s="10">
        <f t="shared" si="4"/>
        <v>1.0958261559496859E-20</v>
      </c>
      <c r="H23" s="10">
        <f t="shared" si="5"/>
        <v>6.0466484250483907E-14</v>
      </c>
      <c r="J23" s="25">
        <f t="shared" si="6"/>
        <v>2.4161829715453041E-21</v>
      </c>
      <c r="K23" s="19">
        <f t="shared" si="7"/>
        <v>2.7423732300216482E-13</v>
      </c>
    </row>
    <row r="24" spans="2:11">
      <c r="B24" s="5">
        <v>50000</v>
      </c>
      <c r="C24" s="9">
        <f t="shared" si="22"/>
        <v>8.0108826500000006E-12</v>
      </c>
      <c r="D24" s="10">
        <f t="shared" si="23"/>
        <v>0.99994882594411305</v>
      </c>
      <c r="E24" s="10">
        <f t="shared" si="2"/>
        <v>299777116.40399981</v>
      </c>
      <c r="F24" s="10">
        <f t="shared" si="3"/>
        <v>98.847488395016526</v>
      </c>
      <c r="G24" s="10">
        <f t="shared" si="4"/>
        <v>2.6993139442651916E-20</v>
      </c>
      <c r="H24" s="10">
        <f t="shared" si="5"/>
        <v>2.4547257698858564E-14</v>
      </c>
      <c r="J24" s="25">
        <f t="shared" si="6"/>
        <v>3.8203207168984833E-21</v>
      </c>
      <c r="K24" s="19">
        <f t="shared" si="7"/>
        <v>1.7344291202282516E-13</v>
      </c>
    </row>
    <row r="25" spans="2:11">
      <c r="B25" s="20">
        <v>8000000</v>
      </c>
      <c r="C25" s="21">
        <f t="shared" si="0"/>
        <v>1.281741224E-9</v>
      </c>
      <c r="D25" s="33">
        <f t="shared" si="1"/>
        <v>0.99999999796025829</v>
      </c>
      <c r="E25" s="22">
        <f t="shared" ref="E25" si="24">D25*$D$6</f>
        <v>299792457.38850081</v>
      </c>
      <c r="F25" s="22">
        <f t="shared" ref="F25" si="25">1/(1-D25^2)^0.5</f>
        <v>15656.598475295779</v>
      </c>
      <c r="G25" s="22">
        <f t="shared" ref="G25" si="26">$D$5*F25*E25</f>
        <v>4.2757016912224614E-18</v>
      </c>
      <c r="H25" s="22">
        <f t="shared" ref="H25" si="27" xml:space="preserve"> $D$7/G25</f>
        <v>1.5497048153762911E-16</v>
      </c>
      <c r="I25" s="23"/>
      <c r="J25" s="26">
        <f t="shared" ref="J25" si="28" xml:space="preserve"> (2*$D$5*C25)^0.5</f>
        <v>4.8323659430906085E-20</v>
      </c>
      <c r="K25" s="24">
        <f t="shared" ref="K25" si="29" xml:space="preserve"> $D$7/J25</f>
        <v>1.371186615010824E-14</v>
      </c>
    </row>
    <row r="26" spans="2:11" ht="11.25" customHeight="1"/>
  </sheetData>
  <phoneticPr fontId="1"/>
  <pageMargins left="0.49" right="0.34" top="0.75" bottom="0.96" header="0.18" footer="0.19"/>
  <pageSetup paperSize="262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2D9-828D-41C4-87BE-E8633D5E7C76}">
  <dimension ref="A1"/>
  <sheetViews>
    <sheetView workbookViewId="0">
      <selection activeCell="J23" sqref="J23"/>
    </sheetView>
  </sheetViews>
  <sheetFormatPr defaultRowHeight="18.75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2020-09-04T07:20:52Z</dcterms:modified>
</cp:coreProperties>
</file>